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4010"/>
  </bookViews>
  <sheets>
    <sheet name="Foglio2" sheetId="2" r:id="rId1"/>
    <sheet name="Foglio1" sheetId="1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K24" i="2"/>
  <c r="L24" l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3"/>
  <c r="D24"/>
  <c r="E24"/>
  <c r="F24"/>
  <c r="G4"/>
  <c r="I4" s="1"/>
  <c r="G5"/>
  <c r="I5" s="1"/>
  <c r="G6"/>
  <c r="I6" s="1"/>
  <c r="G7"/>
  <c r="I7" s="1"/>
  <c r="G8"/>
  <c r="I8" s="1"/>
  <c r="G9"/>
  <c r="I9" s="1"/>
  <c r="G10"/>
  <c r="I10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2"/>
  <c r="I22" s="1"/>
  <c r="G23"/>
  <c r="I23" s="1"/>
  <c r="G3"/>
  <c r="I3" s="1"/>
  <c r="C24"/>
  <c r="B24"/>
  <c r="K5" l="1"/>
  <c r="K9"/>
  <c r="K13"/>
  <c r="K17"/>
  <c r="K21"/>
  <c r="K6"/>
  <c r="K10"/>
  <c r="K14"/>
  <c r="K18"/>
  <c r="K22"/>
  <c r="K8"/>
  <c r="K16"/>
  <c r="K3"/>
  <c r="K7"/>
  <c r="K11"/>
  <c r="K15"/>
  <c r="K19"/>
  <c r="K23"/>
  <c r="K4"/>
  <c r="K12"/>
  <c r="K20"/>
  <c r="H24"/>
  <c r="G24"/>
  <c r="I24" s="1"/>
  <c r="L25" i="1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L4" i="2" l="1"/>
  <c r="L22"/>
  <c r="L14"/>
  <c r="L20"/>
  <c r="L12"/>
  <c r="L5"/>
  <c r="L9"/>
  <c r="L13"/>
  <c r="L21"/>
  <c r="L8"/>
  <c r="L19"/>
  <c r="L11"/>
  <c r="L15"/>
  <c r="L18"/>
  <c r="L6"/>
  <c r="L23"/>
  <c r="L10"/>
  <c r="L16"/>
  <c r="L17"/>
  <c r="L7"/>
  <c r="L3"/>
  <c r="L26" i="1"/>
  <c r="G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P26" l="1"/>
  <c r="H26"/>
  <c r="E26"/>
  <c r="C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I23" l="1"/>
  <c r="M23" s="1"/>
  <c r="I5"/>
  <c r="I20"/>
  <c r="M20" s="1"/>
  <c r="I8"/>
  <c r="M8" s="1"/>
  <c r="I12"/>
  <c r="M12" s="1"/>
  <c r="I16"/>
  <c r="M16" s="1"/>
  <c r="I24"/>
  <c r="M24" s="1"/>
  <c r="D26"/>
  <c r="I9"/>
  <c r="M9" s="1"/>
  <c r="I13"/>
  <c r="M13" s="1"/>
  <c r="I21"/>
  <c r="M21" s="1"/>
  <c r="I6"/>
  <c r="M6" s="1"/>
  <c r="I10"/>
  <c r="M10" s="1"/>
  <c r="I14"/>
  <c r="M14" s="1"/>
  <c r="I18"/>
  <c r="M18" s="1"/>
  <c r="I22"/>
  <c r="M22" s="1"/>
  <c r="I25"/>
  <c r="M25" s="1"/>
  <c r="I17"/>
  <c r="M17" s="1"/>
  <c r="I7"/>
  <c r="M7" s="1"/>
  <c r="I11"/>
  <c r="M11" s="1"/>
  <c r="I15"/>
  <c r="M15" s="1"/>
  <c r="I19"/>
  <c r="M19" s="1"/>
  <c r="M5" l="1"/>
  <c r="I26"/>
  <c r="M26" s="1"/>
  <c r="J24" i="2"/>
  <c r="J16" s="1"/>
  <c r="M16" s="1"/>
  <c r="J21" l="1"/>
  <c r="M21" s="1"/>
  <c r="J10"/>
  <c r="M10" s="1"/>
  <c r="J23"/>
  <c r="M23" s="1"/>
  <c r="J11"/>
  <c r="M11" s="1"/>
  <c r="J17"/>
  <c r="M17" s="1"/>
  <c r="J18"/>
  <c r="M18" s="1"/>
  <c r="J7"/>
  <c r="M7" s="1"/>
  <c r="J9"/>
  <c r="M9" s="1"/>
  <c r="J13"/>
  <c r="M13" s="1"/>
  <c r="J22"/>
  <c r="M22" s="1"/>
  <c r="J20"/>
  <c r="M20" s="1"/>
  <c r="J6"/>
  <c r="M6" s="1"/>
  <c r="J5"/>
  <c r="M5" s="1"/>
  <c r="J8"/>
  <c r="M8" s="1"/>
  <c r="J19"/>
  <c r="M19" s="1"/>
  <c r="J12"/>
  <c r="M12" s="1"/>
  <c r="J15"/>
  <c r="M15" s="1"/>
  <c r="J4"/>
  <c r="M4" s="1"/>
  <c r="J14"/>
  <c r="M14" s="1"/>
  <c r="J3"/>
  <c r="M3" s="1"/>
</calcChain>
</file>

<file path=xl/sharedStrings.xml><?xml version="1.0" encoding="utf-8"?>
<sst xmlns="http://schemas.openxmlformats.org/spreadsheetml/2006/main" count="101" uniqueCount="54">
  <si>
    <t>Quota b)                                   popolazione 0-6 al 1.1.17</t>
  </si>
  <si>
    <t>Quota c)                                                         % presenza scuole infanzia statali</t>
  </si>
  <si>
    <t>Totale Quote per regione</t>
  </si>
  <si>
    <t xml:space="preserve">Posti nidi infanzia e servizi integrativi (*) </t>
  </si>
  <si>
    <t>Iscritti Sezioni primavera (**)</t>
  </si>
  <si>
    <t xml:space="preserve">Totale </t>
  </si>
  <si>
    <t>Popolazione 0-3</t>
  </si>
  <si>
    <t>Quota Fondo</t>
  </si>
  <si>
    <t>Popolazione 0-6 anni (***)</t>
  </si>
  <si>
    <t>Totale</t>
  </si>
  <si>
    <t>Abruzzo</t>
  </si>
  <si>
    <t>Basilicata</t>
  </si>
  <si>
    <t>Calabria</t>
  </si>
  <si>
    <t>Campania</t>
  </si>
  <si>
    <t>Emilia R.</t>
  </si>
  <si>
    <t>Friuli VG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</si>
  <si>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</si>
  <si>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</si>
  <si>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</si>
  <si>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</si>
  <si>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</si>
  <si>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</si>
  <si>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</si>
  <si>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</si>
  <si>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</si>
  <si>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</si>
  <si>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</si>
  <si>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Bolzano</t>
  </si>
  <si>
    <t>Umbria</t>
  </si>
  <si>
    <t>Val d'Aosta</t>
  </si>
  <si>
    <t>Veneto</t>
  </si>
  <si>
    <t>(*) Fonte Dipartimento Famiglia 31.12.2015</t>
  </si>
  <si>
    <t>(**) Fonte MIUR</t>
  </si>
  <si>
    <t>(***) Fonte Istat</t>
  </si>
  <si>
    <t>confronto 50% nuova elaborazione con precedente</t>
  </si>
  <si>
    <t>quota fondo precedente elaborazione</t>
  </si>
  <si>
    <t>Quota a)                                                                                                                                   % iscritti servizi educativi su popolazione 0-3 a livello regionale al 1.1.2017</t>
  </si>
  <si>
    <t>% bambini  scuole infanzia paritarie</t>
  </si>
  <si>
    <t>% bambini scuole infanzia statali</t>
  </si>
  <si>
    <t>Alunni infanzia
2017/2018</t>
  </si>
  <si>
    <t>di cui sez.
Primavera Stato</t>
  </si>
  <si>
    <t>Popolazione 0-6
ISTAT 1/1/17</t>
  </si>
  <si>
    <t>di cui 0-3</t>
  </si>
  <si>
    <t>di cui 3-6</t>
  </si>
  <si>
    <t>A - 40%</t>
  </si>
  <si>
    <t>TOTALE</t>
  </si>
  <si>
    <t>Iscritti servizi educativi
Ist. Innocenti 2016</t>
  </si>
  <si>
    <t>B - 50%</t>
  </si>
  <si>
    <t>Quota 40% in proporzione alla popolazione 0-6</t>
  </si>
  <si>
    <t>Percentuale  iscritti servizi educativi rispetto alla popolazione 0-3</t>
  </si>
  <si>
    <t>Quota 10% in proporzione alla popolazione 3-6 non servita dallo Stato</t>
  </si>
  <si>
    <t>C - 10%</t>
  </si>
  <si>
    <t>Popolazione 3-6 non servita dallo Stato</t>
  </si>
  <si>
    <t>Quota 50% in proporzione agli iscritti ai servizi educativi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</si>
</sst>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/>
    <xf numFmtId="0" fontId="3" fillId="0" borderId="5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wrapText="1"/>
    </xf>
    <xf numFmtId="9" fontId="3" fillId="0" borderId="11" xfId="0" applyNumberFormat="1" applyFont="1" applyBorder="1" applyAlignment="1">
      <alignment horizontal="center" wrapText="1"/>
    </xf>
    <xf numFmtId="9" fontId="3" fillId="0" borderId="7" xfId="0" applyNumberFormat="1" applyFont="1" applyBorder="1" applyAlignment="1">
      <alignment horizontal="center" wrapText="1"/>
    </xf>
    <xf numFmtId="9" fontId="3" fillId="0" borderId="12" xfId="0" applyNumberFormat="1" applyFont="1" applyBorder="1" applyAlignment="1">
      <alignment horizontal="center" wrapText="1"/>
    </xf>
    <xf numFmtId="3" fontId="2" fillId="0" borderId="0" xfId="0" applyNumberFormat="1" applyFont="1"/>
    <xf numFmtId="3" fontId="2" fillId="0" borderId="10" xfId="0" applyNumberFormat="1" applyFont="1" applyBorder="1"/>
    <xf numFmtId="3" fontId="2" fillId="0" borderId="7" xfId="0" applyNumberFormat="1" applyFont="1" applyBorder="1"/>
    <xf numFmtId="3" fontId="2" fillId="0" borderId="11" xfId="0" applyNumberFormat="1" applyFont="1" applyBorder="1"/>
    <xf numFmtId="3" fontId="2" fillId="0" borderId="9" xfId="0" applyNumberFormat="1" applyFont="1" applyBorder="1"/>
    <xf numFmtId="164" fontId="2" fillId="0" borderId="7" xfId="1" applyNumberFormat="1" applyFont="1" applyBorder="1"/>
    <xf numFmtId="3" fontId="2" fillId="0" borderId="12" xfId="0" applyNumberFormat="1" applyFont="1" applyBorder="1"/>
    <xf numFmtId="3" fontId="2" fillId="0" borderId="0" xfId="0" applyNumberFormat="1" applyFont="1" applyBorder="1"/>
    <xf numFmtId="3" fontId="3" fillId="0" borderId="0" xfId="0" applyNumberFormat="1" applyFont="1"/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17" xfId="0" applyNumberFormat="1" applyFont="1" applyBorder="1"/>
    <xf numFmtId="3" fontId="3" fillId="0" borderId="18" xfId="0" applyNumberFormat="1" applyFont="1" applyBorder="1"/>
    <xf numFmtId="3" fontId="3" fillId="0" borderId="7" xfId="0" applyNumberFormat="1" applyFont="1" applyBorder="1"/>
    <xf numFmtId="3" fontId="4" fillId="0" borderId="0" xfId="0" applyNumberFormat="1" applyFont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3" fillId="0" borderId="9" xfId="0" applyNumberFormat="1" applyFont="1" applyBorder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/>
    <xf numFmtId="3" fontId="0" fillId="0" borderId="0" xfId="0" applyNumberFormat="1" applyFont="1"/>
    <xf numFmtId="0" fontId="0" fillId="0" borderId="0" xfId="0" applyFont="1"/>
    <xf numFmtId="3" fontId="5" fillId="0" borderId="0" xfId="0" applyNumberFormat="1" applyFont="1"/>
    <xf numFmtId="0" fontId="5" fillId="0" borderId="0" xfId="0" applyFont="1"/>
    <xf numFmtId="3" fontId="6" fillId="0" borderId="0" xfId="0" applyNumberFormat="1" applyFont="1"/>
    <xf numFmtId="3" fontId="7" fillId="0" borderId="0" xfId="0" applyNumberFormat="1" applyFont="1"/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5" fillId="0" borderId="21" xfId="0" applyFont="1" applyBorder="1" applyAlignment="1">
      <alignment horizontal="center"/>
    </xf>
    <xf numFmtId="3" fontId="5" fillId="0" borderId="23" xfId="0" applyNumberFormat="1" applyFont="1" applyBorder="1"/>
    <xf numFmtId="0" fontId="0" fillId="0" borderId="21" xfId="0" applyFont="1" applyBorder="1"/>
    <xf numFmtId="0" fontId="5" fillId="0" borderId="22" xfId="0" applyFont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3" fontId="0" fillId="0" borderId="0" xfId="0" applyNumberFormat="1" applyFont="1" applyFill="1"/>
    <xf numFmtId="10" fontId="0" fillId="0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J3" sqref="J3"/>
    </sheetView>
  </sheetViews>
  <sheetFormatPr defaultColWidth="15.140625" defaultRowHeight="15"/>
  <cols>
    <col min="1" max="16384" width="15.140625" style="36"/>
  </cols>
  <sheetData>
    <row r="1" spans="1:13">
      <c r="J1" s="43" t="s">
        <v>44</v>
      </c>
      <c r="K1" s="43" t="s">
        <v>47</v>
      </c>
      <c r="L1" s="43" t="s">
        <v>51</v>
      </c>
      <c r="M1" s="45"/>
    </row>
    <row r="2" spans="1:13" ht="90.75" thickBot="1">
      <c r="B2" s="41" t="s">
        <v>39</v>
      </c>
      <c r="C2" s="42" t="s">
        <v>40</v>
      </c>
      <c r="D2" s="41" t="s">
        <v>46</v>
      </c>
      <c r="E2" s="47" t="s">
        <v>41</v>
      </c>
      <c r="F2" s="48" t="s">
        <v>42</v>
      </c>
      <c r="G2" s="48" t="s">
        <v>43</v>
      </c>
      <c r="H2" s="47" t="s">
        <v>49</v>
      </c>
      <c r="I2" s="47" t="s">
        <v>52</v>
      </c>
      <c r="J2" s="46" t="s">
        <v>48</v>
      </c>
      <c r="K2" s="46" t="s">
        <v>53</v>
      </c>
      <c r="L2" s="46" t="s">
        <v>50</v>
      </c>
      <c r="M2" s="46" t="s">
        <v>45</v>
      </c>
    </row>
    <row r="3" spans="1:13" ht="15.75">
      <c r="A3" s="39" t="s">
        <v>10</v>
      </c>
      <c r="B3" s="35">
        <v>28442</v>
      </c>
      <c r="C3" s="35">
        <v>582</v>
      </c>
      <c r="D3" s="35">
        <v>6438</v>
      </c>
      <c r="E3" s="49">
        <v>63401</v>
      </c>
      <c r="F3" s="49">
        <v>30472</v>
      </c>
      <c r="G3" s="49">
        <f>E3-F3</f>
        <v>32929</v>
      </c>
      <c r="H3" s="50">
        <f>(D3+C3)/F3</f>
        <v>0.23037542662116042</v>
      </c>
      <c r="I3" s="49">
        <f>G3-B3</f>
        <v>4487</v>
      </c>
      <c r="J3" s="35">
        <f t="shared" ref="J3:J10" si="0">ROUND($J$24*$E3/$E$24,0)</f>
        <v>1739627</v>
      </c>
      <c r="K3" s="35">
        <f t="shared" ref="K3:K23" si="1">ROUND($K$24*($C3+$D3)/($C$24+$D$24),0)</f>
        <v>1987306</v>
      </c>
      <c r="L3" s="35">
        <f t="shared" ref="L3:L10" si="2">ROUND($L$24*$I3/$I$24,0)</f>
        <v>145868</v>
      </c>
      <c r="M3" s="37">
        <f t="shared" ref="M3:M23" si="3">SUM(J3:L3)</f>
        <v>3872801</v>
      </c>
    </row>
    <row r="4" spans="1:13" ht="15.75">
      <c r="A4" s="39" t="s">
        <v>11</v>
      </c>
      <c r="B4" s="35">
        <v>11268</v>
      </c>
      <c r="C4" s="35">
        <v>252</v>
      </c>
      <c r="D4" s="35">
        <v>1686</v>
      </c>
      <c r="E4" s="49">
        <v>25107</v>
      </c>
      <c r="F4" s="49">
        <v>12133</v>
      </c>
      <c r="G4" s="49">
        <f t="shared" ref="G4:G23" si="4">E4-F4</f>
        <v>12974</v>
      </c>
      <c r="H4" s="50">
        <f t="shared" ref="H4:H23" si="5">(D4+C4)/F4</f>
        <v>0.159729662902827</v>
      </c>
      <c r="I4" s="49">
        <f t="shared" ref="I4:I24" si="6">G4-B4</f>
        <v>1706</v>
      </c>
      <c r="J4" s="35">
        <f t="shared" si="0"/>
        <v>688898</v>
      </c>
      <c r="K4" s="35">
        <f t="shared" si="1"/>
        <v>548632</v>
      </c>
      <c r="L4" s="35">
        <f t="shared" si="2"/>
        <v>55460</v>
      </c>
      <c r="M4" s="37">
        <f t="shared" si="3"/>
        <v>1292990</v>
      </c>
    </row>
    <row r="5" spans="1:13" ht="15.75">
      <c r="A5" s="39" t="s">
        <v>12</v>
      </c>
      <c r="B5" s="35">
        <v>39836</v>
      </c>
      <c r="C5" s="35">
        <v>830</v>
      </c>
      <c r="D5" s="35">
        <v>5399</v>
      </c>
      <c r="E5" s="49">
        <v>99417</v>
      </c>
      <c r="F5" s="49">
        <v>48746</v>
      </c>
      <c r="G5" s="49">
        <f t="shared" si="4"/>
        <v>50671</v>
      </c>
      <c r="H5" s="50">
        <f t="shared" si="5"/>
        <v>0.12778484388462644</v>
      </c>
      <c r="I5" s="49">
        <f t="shared" si="6"/>
        <v>10835</v>
      </c>
      <c r="J5" s="35">
        <f t="shared" si="0"/>
        <v>2727850</v>
      </c>
      <c r="K5" s="35">
        <f t="shared" si="1"/>
        <v>1763380</v>
      </c>
      <c r="L5" s="35">
        <f t="shared" si="2"/>
        <v>352235</v>
      </c>
      <c r="M5" s="37">
        <f t="shared" si="3"/>
        <v>4843465</v>
      </c>
    </row>
    <row r="6" spans="1:13" ht="15.75">
      <c r="A6" s="39" t="s">
        <v>13</v>
      </c>
      <c r="B6" s="35">
        <v>121811</v>
      </c>
      <c r="C6" s="35">
        <v>3172</v>
      </c>
      <c r="D6" s="35">
        <v>9900</v>
      </c>
      <c r="E6" s="49">
        <v>316191</v>
      </c>
      <c r="F6" s="49">
        <v>152357</v>
      </c>
      <c r="G6" s="49">
        <f t="shared" si="4"/>
        <v>163834</v>
      </c>
      <c r="H6" s="50">
        <f t="shared" si="5"/>
        <v>8.579848644958879E-2</v>
      </c>
      <c r="I6" s="49">
        <f t="shared" si="6"/>
        <v>42023</v>
      </c>
      <c r="J6" s="35">
        <f t="shared" si="0"/>
        <v>8675798</v>
      </c>
      <c r="K6" s="35">
        <f t="shared" si="1"/>
        <v>3700578</v>
      </c>
      <c r="L6" s="35">
        <f t="shared" si="2"/>
        <v>1366125</v>
      </c>
      <c r="M6" s="37">
        <f t="shared" si="3"/>
        <v>13742501</v>
      </c>
    </row>
    <row r="7" spans="1:13" ht="15.75">
      <c r="A7" s="39" t="s">
        <v>14</v>
      </c>
      <c r="B7" s="35">
        <v>52946</v>
      </c>
      <c r="C7" s="35">
        <v>2062</v>
      </c>
      <c r="D7" s="35">
        <v>40340</v>
      </c>
      <c r="E7" s="49">
        <v>225432</v>
      </c>
      <c r="F7" s="49">
        <v>107305</v>
      </c>
      <c r="G7" s="49">
        <f t="shared" si="4"/>
        <v>118127</v>
      </c>
      <c r="H7" s="50">
        <f t="shared" si="5"/>
        <v>0.39515400027957692</v>
      </c>
      <c r="I7" s="49">
        <f t="shared" si="6"/>
        <v>65181</v>
      </c>
      <c r="J7" s="35">
        <f t="shared" si="0"/>
        <v>6185509</v>
      </c>
      <c r="K7" s="35">
        <f t="shared" si="1"/>
        <v>12003665</v>
      </c>
      <c r="L7" s="35">
        <f t="shared" si="2"/>
        <v>2118969</v>
      </c>
      <c r="M7" s="37">
        <f t="shared" si="3"/>
        <v>20308143</v>
      </c>
    </row>
    <row r="8" spans="1:13" ht="15.75">
      <c r="A8" s="39" t="s">
        <v>15</v>
      </c>
      <c r="B8" s="35">
        <v>16416</v>
      </c>
      <c r="C8" s="35">
        <v>666</v>
      </c>
      <c r="D8" s="35">
        <v>7818</v>
      </c>
      <c r="E8" s="49">
        <v>55366</v>
      </c>
      <c r="F8" s="49">
        <v>26200</v>
      </c>
      <c r="G8" s="49">
        <f t="shared" si="4"/>
        <v>29166</v>
      </c>
      <c r="H8" s="50">
        <f t="shared" si="5"/>
        <v>0.32381679389312978</v>
      </c>
      <c r="I8" s="49">
        <f t="shared" si="6"/>
        <v>12750</v>
      </c>
      <c r="J8" s="35">
        <f t="shared" si="0"/>
        <v>1519158</v>
      </c>
      <c r="K8" s="35">
        <f t="shared" si="1"/>
        <v>2401752</v>
      </c>
      <c r="L8" s="35">
        <f t="shared" si="2"/>
        <v>414490</v>
      </c>
      <c r="M8" s="37">
        <f t="shared" si="3"/>
        <v>4335400</v>
      </c>
    </row>
    <row r="9" spans="1:13" ht="15.75">
      <c r="A9" s="39" t="s">
        <v>16</v>
      </c>
      <c r="B9" s="35">
        <v>89125</v>
      </c>
      <c r="C9" s="35">
        <v>1293</v>
      </c>
      <c r="D9" s="35">
        <v>43924</v>
      </c>
      <c r="E9" s="49">
        <v>306138</v>
      </c>
      <c r="F9" s="49">
        <v>144916</v>
      </c>
      <c r="G9" s="49">
        <f t="shared" si="4"/>
        <v>161222</v>
      </c>
      <c r="H9" s="50">
        <f t="shared" si="5"/>
        <v>0.31202213696210218</v>
      </c>
      <c r="I9" s="49">
        <f t="shared" si="6"/>
        <v>72097</v>
      </c>
      <c r="J9" s="35">
        <f t="shared" si="0"/>
        <v>8399959</v>
      </c>
      <c r="K9" s="35">
        <f t="shared" si="1"/>
        <v>12800569</v>
      </c>
      <c r="L9" s="35">
        <f t="shared" si="2"/>
        <v>2343801</v>
      </c>
      <c r="M9" s="37">
        <f t="shared" si="3"/>
        <v>23544329</v>
      </c>
    </row>
    <row r="10" spans="1:13" ht="15.75">
      <c r="A10" s="39" t="s">
        <v>17</v>
      </c>
      <c r="B10" s="35">
        <v>20647</v>
      </c>
      <c r="C10" s="35">
        <v>1128</v>
      </c>
      <c r="D10" s="35">
        <v>8238</v>
      </c>
      <c r="E10" s="49">
        <v>64917</v>
      </c>
      <c r="F10" s="49">
        <v>30801</v>
      </c>
      <c r="G10" s="49">
        <f t="shared" si="4"/>
        <v>34116</v>
      </c>
      <c r="H10" s="50">
        <f t="shared" si="5"/>
        <v>0.30408103632998928</v>
      </c>
      <c r="I10" s="49">
        <f t="shared" si="6"/>
        <v>13469</v>
      </c>
      <c r="J10" s="35">
        <f t="shared" si="0"/>
        <v>1781223</v>
      </c>
      <c r="K10" s="35">
        <f t="shared" si="1"/>
        <v>2651439</v>
      </c>
      <c r="L10" s="35">
        <f t="shared" si="2"/>
        <v>437864</v>
      </c>
      <c r="M10" s="37">
        <f t="shared" si="3"/>
        <v>4870526</v>
      </c>
    </row>
    <row r="11" spans="1:13" ht="15.75">
      <c r="A11" s="39" t="s">
        <v>18</v>
      </c>
      <c r="B11" s="35">
        <v>113106</v>
      </c>
      <c r="C11" s="35">
        <v>4789</v>
      </c>
      <c r="D11" s="35">
        <v>66912</v>
      </c>
      <c r="E11" s="49">
        <v>526382</v>
      </c>
      <c r="F11" s="49">
        <v>251494</v>
      </c>
      <c r="G11" s="49">
        <f t="shared" si="4"/>
        <v>274888</v>
      </c>
      <c r="H11" s="50">
        <f t="shared" si="5"/>
        <v>0.2851002409600229</v>
      </c>
      <c r="I11" s="49">
        <f t="shared" si="6"/>
        <v>161782</v>
      </c>
      <c r="J11" s="35">
        <f>ROUND($J$24*$E11/$E$24,0)+1</f>
        <v>14443118</v>
      </c>
      <c r="K11" s="35">
        <f t="shared" si="1"/>
        <v>20297977</v>
      </c>
      <c r="L11" s="35">
        <f>ROUND($L$24*$I11/$I$24,0)-1</f>
        <v>5259369</v>
      </c>
      <c r="M11" s="37">
        <f t="shared" si="3"/>
        <v>40000464</v>
      </c>
    </row>
    <row r="12" spans="1:13" ht="15.75">
      <c r="A12" s="39" t="s">
        <v>19</v>
      </c>
      <c r="B12" s="35">
        <v>32887</v>
      </c>
      <c r="C12" s="35">
        <v>209</v>
      </c>
      <c r="D12" s="35">
        <v>10619</v>
      </c>
      <c r="E12" s="49">
        <v>74636</v>
      </c>
      <c r="F12" s="49">
        <v>35449</v>
      </c>
      <c r="G12" s="49">
        <f t="shared" si="4"/>
        <v>39187</v>
      </c>
      <c r="H12" s="50">
        <f t="shared" si="5"/>
        <v>0.30545290417219101</v>
      </c>
      <c r="I12" s="49">
        <f t="shared" si="6"/>
        <v>6300</v>
      </c>
      <c r="J12" s="35">
        <f t="shared" ref="J12:J23" si="7">ROUND($J$24*$E12/$E$24,0)</f>
        <v>2047898</v>
      </c>
      <c r="K12" s="35">
        <f t="shared" si="1"/>
        <v>3065320</v>
      </c>
      <c r="L12" s="35">
        <f t="shared" ref="L12:L23" si="8">ROUND($L$24*$I12/$I$24,0)</f>
        <v>204807</v>
      </c>
      <c r="M12" s="37">
        <f t="shared" si="3"/>
        <v>5318025</v>
      </c>
    </row>
    <row r="13" spans="1:13" ht="15.75">
      <c r="A13" s="39" t="s">
        <v>20</v>
      </c>
      <c r="B13" s="35">
        <v>5631</v>
      </c>
      <c r="C13" s="35">
        <v>194</v>
      </c>
      <c r="D13" s="35">
        <v>977</v>
      </c>
      <c r="E13" s="49">
        <v>13203</v>
      </c>
      <c r="F13" s="49">
        <v>6400</v>
      </c>
      <c r="G13" s="49">
        <f t="shared" si="4"/>
        <v>6803</v>
      </c>
      <c r="H13" s="50">
        <f t="shared" si="5"/>
        <v>0.18296875000000001</v>
      </c>
      <c r="I13" s="49">
        <f t="shared" si="6"/>
        <v>1172</v>
      </c>
      <c r="J13" s="35">
        <f t="shared" si="7"/>
        <v>362270</v>
      </c>
      <c r="K13" s="35">
        <f t="shared" si="1"/>
        <v>331501</v>
      </c>
      <c r="L13" s="35">
        <f t="shared" si="8"/>
        <v>38101</v>
      </c>
      <c r="M13" s="37">
        <f t="shared" si="3"/>
        <v>731872</v>
      </c>
    </row>
    <row r="14" spans="1:13" ht="15.75">
      <c r="A14" s="39" t="s">
        <v>21</v>
      </c>
      <c r="B14" s="35">
        <v>69552</v>
      </c>
      <c r="C14" s="35">
        <v>1062</v>
      </c>
      <c r="D14" s="35">
        <v>29443</v>
      </c>
      <c r="E14" s="49">
        <v>208711</v>
      </c>
      <c r="F14" s="49">
        <v>98891</v>
      </c>
      <c r="G14" s="49">
        <f t="shared" si="4"/>
        <v>109820</v>
      </c>
      <c r="H14" s="50">
        <f t="shared" si="5"/>
        <v>0.30847094275515469</v>
      </c>
      <c r="I14" s="49">
        <f t="shared" si="6"/>
        <v>40268</v>
      </c>
      <c r="J14" s="35">
        <f t="shared" si="7"/>
        <v>5726711</v>
      </c>
      <c r="K14" s="35">
        <f t="shared" si="1"/>
        <v>8635720</v>
      </c>
      <c r="L14" s="35">
        <f t="shared" si="8"/>
        <v>1309072</v>
      </c>
      <c r="M14" s="37">
        <f t="shared" si="3"/>
        <v>15671503</v>
      </c>
    </row>
    <row r="15" spans="1:13" ht="15.75">
      <c r="A15" s="39" t="s">
        <v>22</v>
      </c>
      <c r="B15" s="35">
        <v>84190</v>
      </c>
      <c r="C15" s="35">
        <v>1861</v>
      </c>
      <c r="D15" s="35">
        <v>17303</v>
      </c>
      <c r="E15" s="49">
        <v>198982</v>
      </c>
      <c r="F15" s="49">
        <v>94989</v>
      </c>
      <c r="G15" s="49">
        <f t="shared" si="4"/>
        <v>103993</v>
      </c>
      <c r="H15" s="50">
        <f t="shared" si="5"/>
        <v>0.20174967627830592</v>
      </c>
      <c r="I15" s="49">
        <f t="shared" si="6"/>
        <v>19803</v>
      </c>
      <c r="J15" s="35">
        <f t="shared" si="7"/>
        <v>5459762</v>
      </c>
      <c r="K15" s="35">
        <f t="shared" si="1"/>
        <v>5425174</v>
      </c>
      <c r="L15" s="35">
        <f t="shared" si="8"/>
        <v>643776</v>
      </c>
      <c r="M15" s="37">
        <f t="shared" si="3"/>
        <v>11528712</v>
      </c>
    </row>
    <row r="16" spans="1:13" ht="15.75">
      <c r="A16" s="39" t="s">
        <v>23</v>
      </c>
      <c r="B16" s="35">
        <v>26294</v>
      </c>
      <c r="C16" s="35">
        <v>723</v>
      </c>
      <c r="D16" s="35">
        <v>8081</v>
      </c>
      <c r="E16" s="49">
        <v>69784</v>
      </c>
      <c r="F16" s="49">
        <v>32759</v>
      </c>
      <c r="G16" s="49">
        <f t="shared" si="4"/>
        <v>37025</v>
      </c>
      <c r="H16" s="50">
        <f t="shared" si="5"/>
        <v>0.26875057236179373</v>
      </c>
      <c r="I16" s="49">
        <f t="shared" si="6"/>
        <v>10731</v>
      </c>
      <c r="J16" s="35">
        <f t="shared" si="7"/>
        <v>1914766</v>
      </c>
      <c r="K16" s="35">
        <f t="shared" si="1"/>
        <v>2492342</v>
      </c>
      <c r="L16" s="35">
        <f t="shared" si="8"/>
        <v>348854</v>
      </c>
      <c r="M16" s="37">
        <f t="shared" si="3"/>
        <v>4755962</v>
      </c>
    </row>
    <row r="17" spans="1:13" ht="15.75">
      <c r="A17" s="39" t="s">
        <v>24</v>
      </c>
      <c r="B17" s="35">
        <v>108458</v>
      </c>
      <c r="C17" s="35">
        <v>2118</v>
      </c>
      <c r="D17" s="35">
        <v>15337</v>
      </c>
      <c r="E17" s="49">
        <v>264401</v>
      </c>
      <c r="F17" s="49">
        <v>128373</v>
      </c>
      <c r="G17" s="49">
        <f t="shared" si="4"/>
        <v>136028</v>
      </c>
      <c r="H17" s="50">
        <f t="shared" si="5"/>
        <v>0.1359709596254664</v>
      </c>
      <c r="I17" s="49">
        <f t="shared" si="6"/>
        <v>27570</v>
      </c>
      <c r="J17" s="35">
        <f t="shared" si="7"/>
        <v>7254759</v>
      </c>
      <c r="K17" s="35">
        <f t="shared" si="1"/>
        <v>4941370</v>
      </c>
      <c r="L17" s="35">
        <f t="shared" si="8"/>
        <v>896273</v>
      </c>
      <c r="M17" s="37">
        <f t="shared" si="3"/>
        <v>13092402</v>
      </c>
    </row>
    <row r="18" spans="1:13" ht="15.75">
      <c r="A18" s="39" t="s">
        <v>25</v>
      </c>
      <c r="B18" s="35">
        <v>66244</v>
      </c>
      <c r="C18" s="35">
        <v>447</v>
      </c>
      <c r="D18" s="35">
        <v>28327</v>
      </c>
      <c r="E18" s="49">
        <v>175963</v>
      </c>
      <c r="F18" s="49">
        <v>83123</v>
      </c>
      <c r="G18" s="49">
        <f t="shared" si="4"/>
        <v>92840</v>
      </c>
      <c r="H18" s="50">
        <f t="shared" si="5"/>
        <v>0.3461617121614956</v>
      </c>
      <c r="I18" s="49">
        <f t="shared" si="6"/>
        <v>26596</v>
      </c>
      <c r="J18" s="35">
        <f t="shared" si="7"/>
        <v>4828156</v>
      </c>
      <c r="K18" s="35">
        <f t="shared" si="1"/>
        <v>8145688</v>
      </c>
      <c r="L18" s="35">
        <f t="shared" si="8"/>
        <v>864609</v>
      </c>
      <c r="M18" s="37">
        <f t="shared" si="3"/>
        <v>13838453</v>
      </c>
    </row>
    <row r="19" spans="1:13" ht="15.75">
      <c r="A19" s="39" t="s">
        <v>26</v>
      </c>
      <c r="B19" s="35"/>
      <c r="C19" s="35"/>
      <c r="D19" s="35">
        <v>3994</v>
      </c>
      <c r="E19" s="49">
        <v>32634</v>
      </c>
      <c r="F19" s="49">
        <v>14228</v>
      </c>
      <c r="G19" s="49">
        <f t="shared" si="4"/>
        <v>18406</v>
      </c>
      <c r="H19" s="50">
        <f t="shared" si="5"/>
        <v>0.28071408490300814</v>
      </c>
      <c r="I19" s="49">
        <f t="shared" si="6"/>
        <v>18406</v>
      </c>
      <c r="J19" s="35">
        <f t="shared" si="7"/>
        <v>895427</v>
      </c>
      <c r="K19" s="35">
        <f t="shared" si="1"/>
        <v>1130669</v>
      </c>
      <c r="L19" s="35">
        <f t="shared" si="8"/>
        <v>598361</v>
      </c>
      <c r="M19" s="37">
        <f t="shared" si="3"/>
        <v>2624457</v>
      </c>
    </row>
    <row r="20" spans="1:13" ht="15.75">
      <c r="A20" s="39" t="s">
        <v>27</v>
      </c>
      <c r="B20" s="35"/>
      <c r="C20" s="35"/>
      <c r="D20" s="35">
        <v>2774</v>
      </c>
      <c r="E20" s="49">
        <v>29898</v>
      </c>
      <c r="F20" s="49">
        <v>16390</v>
      </c>
      <c r="G20" s="49">
        <f t="shared" si="4"/>
        <v>13508</v>
      </c>
      <c r="H20" s="50">
        <f t="shared" si="5"/>
        <v>0.16924954240390483</v>
      </c>
      <c r="I20" s="49">
        <f t="shared" si="6"/>
        <v>13508</v>
      </c>
      <c r="J20" s="35">
        <f t="shared" si="7"/>
        <v>820355</v>
      </c>
      <c r="K20" s="35">
        <f t="shared" si="1"/>
        <v>785297</v>
      </c>
      <c r="L20" s="35">
        <f t="shared" si="8"/>
        <v>439131</v>
      </c>
      <c r="M20" s="37">
        <f t="shared" si="3"/>
        <v>2044783</v>
      </c>
    </row>
    <row r="21" spans="1:13" ht="15.75">
      <c r="A21" s="39" t="s">
        <v>28</v>
      </c>
      <c r="B21" s="35">
        <v>18138</v>
      </c>
      <c r="C21" s="35">
        <v>276</v>
      </c>
      <c r="D21" s="35">
        <v>8606</v>
      </c>
      <c r="E21" s="49">
        <v>42243</v>
      </c>
      <c r="F21" s="49">
        <v>19776</v>
      </c>
      <c r="G21" s="49">
        <f t="shared" si="4"/>
        <v>22467</v>
      </c>
      <c r="H21" s="50">
        <f t="shared" si="5"/>
        <v>0.44913025889967639</v>
      </c>
      <c r="I21" s="49">
        <f t="shared" si="6"/>
        <v>4329</v>
      </c>
      <c r="J21" s="35">
        <f t="shared" si="7"/>
        <v>1159083</v>
      </c>
      <c r="K21" s="35">
        <f t="shared" si="1"/>
        <v>2514423</v>
      </c>
      <c r="L21" s="35">
        <f t="shared" si="8"/>
        <v>140731</v>
      </c>
      <c r="M21" s="37">
        <f t="shared" si="3"/>
        <v>3814237</v>
      </c>
    </row>
    <row r="22" spans="1:13" ht="15.75">
      <c r="A22" s="39" t="s">
        <v>29</v>
      </c>
      <c r="B22" s="35"/>
      <c r="C22" s="35"/>
      <c r="D22" s="35">
        <v>1313</v>
      </c>
      <c r="E22" s="49">
        <v>6420</v>
      </c>
      <c r="F22" s="49">
        <v>3016</v>
      </c>
      <c r="G22" s="49">
        <f t="shared" si="4"/>
        <v>3404</v>
      </c>
      <c r="H22" s="50">
        <f t="shared" si="5"/>
        <v>0.43534482758620691</v>
      </c>
      <c r="I22" s="49">
        <f t="shared" si="6"/>
        <v>3404</v>
      </c>
      <c r="J22" s="35">
        <f t="shared" si="7"/>
        <v>176155</v>
      </c>
      <c r="K22" s="35">
        <f t="shared" si="1"/>
        <v>371700</v>
      </c>
      <c r="L22" s="35">
        <f t="shared" si="8"/>
        <v>110661</v>
      </c>
      <c r="M22" s="37">
        <f t="shared" si="3"/>
        <v>658516</v>
      </c>
    </row>
    <row r="23" spans="1:13" ht="15.75">
      <c r="A23" s="39" t="s">
        <v>30</v>
      </c>
      <c r="B23" s="35">
        <v>43909</v>
      </c>
      <c r="C23" s="35">
        <v>1767</v>
      </c>
      <c r="D23" s="35">
        <v>28278</v>
      </c>
      <c r="E23" s="49">
        <v>247591</v>
      </c>
      <c r="F23" s="49">
        <v>117200</v>
      </c>
      <c r="G23" s="49">
        <f t="shared" si="4"/>
        <v>130391</v>
      </c>
      <c r="H23" s="50">
        <f t="shared" si="5"/>
        <v>0.25635665529010238</v>
      </c>
      <c r="I23" s="49">
        <f t="shared" si="6"/>
        <v>86482</v>
      </c>
      <c r="J23" s="35">
        <f t="shared" si="7"/>
        <v>6793518</v>
      </c>
      <c r="K23" s="35">
        <f t="shared" si="1"/>
        <v>8505498</v>
      </c>
      <c r="L23" s="35">
        <f t="shared" si="8"/>
        <v>2811443</v>
      </c>
      <c r="M23" s="37">
        <f t="shared" si="3"/>
        <v>18110459</v>
      </c>
    </row>
    <row r="24" spans="1:13" s="38" customFormat="1" ht="15.75">
      <c r="A24" s="40" t="s">
        <v>9</v>
      </c>
      <c r="B24" s="37">
        <f>SUM(B3:B23)</f>
        <v>948900</v>
      </c>
      <c r="C24" s="37">
        <f>SUM(C3:C23)</f>
        <v>23431</v>
      </c>
      <c r="D24" s="37">
        <f>SUM(D3:D23)</f>
        <v>345707</v>
      </c>
      <c r="E24" s="51">
        <f t="shared" ref="E24:G24" si="9">SUM(E3:E23)</f>
        <v>3046817</v>
      </c>
      <c r="F24" s="51">
        <f t="shared" si="9"/>
        <v>1455018</v>
      </c>
      <c r="G24" s="51">
        <f t="shared" si="9"/>
        <v>1591799</v>
      </c>
      <c r="H24" s="52">
        <f>D24/F24</f>
        <v>0.23759637337819875</v>
      </c>
      <c r="I24" s="51">
        <f t="shared" si="6"/>
        <v>642899</v>
      </c>
      <c r="J24" s="44">
        <f>M24*0.4</f>
        <v>83600000</v>
      </c>
      <c r="K24" s="44">
        <f>M24*0.5</f>
        <v>104500000</v>
      </c>
      <c r="L24" s="44">
        <f>M24*0.1</f>
        <v>20900000</v>
      </c>
      <c r="M24" s="44">
        <v>209000000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workbookViewId="0">
      <selection activeCell="F5" sqref="F5:F25"/>
    </sheetView>
  </sheetViews>
  <sheetFormatPr defaultRowHeight="15"/>
  <cols>
    <col min="1" max="1" width="12.85546875" customWidth="1"/>
    <col min="2" max="2" width="14.28515625" customWidth="1"/>
    <col min="3" max="3" width="11.28515625" customWidth="1"/>
    <col min="4" max="4" width="10.140625" customWidth="1"/>
    <col min="5" max="6" width="11.7109375" customWidth="1"/>
    <col min="7" max="7" width="20.5703125" customWidth="1"/>
    <col min="8" max="8" width="13.140625" customWidth="1"/>
    <col min="9" max="9" width="17.140625" customWidth="1"/>
    <col min="10" max="11" width="11.5703125" customWidth="1"/>
    <col min="12" max="12" width="14.42578125" customWidth="1"/>
    <col min="13" max="14" width="16.140625" customWidth="1"/>
    <col min="15" max="15" width="13" customWidth="1"/>
    <col min="16" max="16" width="16" customWidth="1"/>
    <col min="17" max="17" width="21.140625" customWidth="1"/>
    <col min="19" max="19" width="12.7109375" customWidth="1"/>
  </cols>
  <sheetData>
    <row r="1" spans="1:19" ht="15.75" thickBot="1"/>
    <row r="2" spans="1:19" s="3" customFormat="1" ht="31.5">
      <c r="A2" s="1"/>
      <c r="B2" s="58" t="s">
        <v>36</v>
      </c>
      <c r="C2" s="59"/>
      <c r="D2" s="59"/>
      <c r="E2" s="59"/>
      <c r="F2" s="59"/>
      <c r="G2" s="60"/>
      <c r="H2" s="61" t="s">
        <v>0</v>
      </c>
      <c r="I2" s="62"/>
      <c r="J2" s="61" t="s">
        <v>1</v>
      </c>
      <c r="K2" s="59"/>
      <c r="L2" s="62"/>
      <c r="M2" s="2" t="s">
        <v>2</v>
      </c>
      <c r="N2" s="31"/>
      <c r="O2" s="3" t="s">
        <v>34</v>
      </c>
    </row>
    <row r="3" spans="1:19" s="3" customFormat="1" ht="31.5" customHeight="1">
      <c r="A3" s="4"/>
      <c r="B3" s="63" t="s">
        <v>3</v>
      </c>
      <c r="C3" s="65" t="s">
        <v>4</v>
      </c>
      <c r="D3" s="65" t="s">
        <v>5</v>
      </c>
      <c r="E3" s="66" t="s">
        <v>6</v>
      </c>
      <c r="F3" s="28"/>
      <c r="G3" s="5" t="s">
        <v>7</v>
      </c>
      <c r="H3" s="53" t="s">
        <v>8</v>
      </c>
      <c r="I3" s="6" t="s">
        <v>7</v>
      </c>
      <c r="J3" s="54" t="s">
        <v>37</v>
      </c>
      <c r="K3" s="56" t="s">
        <v>38</v>
      </c>
      <c r="L3" s="7" t="s">
        <v>7</v>
      </c>
      <c r="M3" s="8" t="s">
        <v>9</v>
      </c>
      <c r="N3" s="32"/>
      <c r="P3" s="7" t="s">
        <v>7</v>
      </c>
      <c r="Q3" s="56" t="s">
        <v>35</v>
      </c>
    </row>
    <row r="4" spans="1:19" s="3" customFormat="1" ht="31.5" customHeight="1">
      <c r="A4" s="4"/>
      <c r="B4" s="64"/>
      <c r="C4" s="65"/>
      <c r="D4" s="65"/>
      <c r="E4" s="67"/>
      <c r="F4" s="29"/>
      <c r="G4" s="9">
        <v>0.5</v>
      </c>
      <c r="H4" s="53"/>
      <c r="I4" s="10">
        <v>0.4</v>
      </c>
      <c r="J4" s="55"/>
      <c r="K4" s="57"/>
      <c r="L4" s="11">
        <v>0.1</v>
      </c>
      <c r="M4" s="12">
        <v>1</v>
      </c>
      <c r="N4" s="33"/>
      <c r="P4" s="11">
        <v>0.5</v>
      </c>
      <c r="Q4" s="57"/>
    </row>
    <row r="5" spans="1:19" s="3" customFormat="1" ht="15.75">
      <c r="A5" s="13" t="s">
        <v>10</v>
      </c>
      <c r="B5" s="14">
        <v>6438</v>
      </c>
      <c r="C5" s="15">
        <v>582</v>
      </c>
      <c r="D5" s="15">
        <f t="shared" ref="D5:D25" si="0">SUM(B5:C5)</f>
        <v>7020</v>
      </c>
      <c r="E5" s="16">
        <v>30472</v>
      </c>
      <c r="F5" s="16">
        <v>23</v>
      </c>
      <c r="G5" s="17">
        <f>(209000000*$G$4)/(SUM($F$5:$F$25))*F5</f>
        <v>4299642.2182468697</v>
      </c>
      <c r="H5" s="14">
        <v>63401</v>
      </c>
      <c r="I5" s="16">
        <f>209000000*$I$4/$H$26*H5</f>
        <v>1739626.502018336</v>
      </c>
      <c r="J5" s="15">
        <v>15</v>
      </c>
      <c r="K5" s="15">
        <v>85</v>
      </c>
      <c r="L5" s="18">
        <f>(209000000*$L$4)/(SUM($J$5:$J$25))*J5</f>
        <v>500798.72204472841</v>
      </c>
      <c r="M5" s="19">
        <f>G5+I5+L5</f>
        <v>6540067.4423099346</v>
      </c>
      <c r="N5" s="20"/>
      <c r="O5" s="13" t="s">
        <v>10</v>
      </c>
      <c r="P5" s="15">
        <v>4299642.2182468697</v>
      </c>
      <c r="Q5" s="15">
        <v>1987306</v>
      </c>
      <c r="S5" s="13">
        <f>P5-Q5</f>
        <v>2312336.2182468697</v>
      </c>
    </row>
    <row r="6" spans="1:19" s="3" customFormat="1" ht="15.75">
      <c r="A6" s="13" t="s">
        <v>11</v>
      </c>
      <c r="B6" s="14">
        <v>1686</v>
      </c>
      <c r="C6" s="15">
        <v>252</v>
      </c>
      <c r="D6" s="15">
        <f t="shared" si="0"/>
        <v>1938</v>
      </c>
      <c r="E6" s="16">
        <v>12133</v>
      </c>
      <c r="F6" s="16">
        <v>16</v>
      </c>
      <c r="G6" s="17">
        <f t="shared" ref="G6:G25" si="1">(209000000*$G$4)/(SUM($F$5:$F$25))*F6</f>
        <v>2991055.4561717352</v>
      </c>
      <c r="H6" s="14">
        <v>25107</v>
      </c>
      <c r="I6" s="16">
        <f t="shared" ref="I6:I25" si="2">209000000*$I$4/$H$26*H6</f>
        <v>688897.69224735198</v>
      </c>
      <c r="J6" s="15">
        <v>14</v>
      </c>
      <c r="K6" s="15">
        <v>86</v>
      </c>
      <c r="L6" s="18">
        <f t="shared" ref="L6:L25" si="3">(209000000*$L$4)/(SUM($J$5:$J$25))*J6</f>
        <v>467412.14057507983</v>
      </c>
      <c r="M6" s="19">
        <f t="shared" ref="M6:M26" si="4">G6+I6+L6</f>
        <v>4147365.288994167</v>
      </c>
      <c r="N6" s="20"/>
      <c r="O6" s="13" t="s">
        <v>11</v>
      </c>
      <c r="P6" s="15">
        <v>2991055.4561717352</v>
      </c>
      <c r="Q6" s="15">
        <v>548632</v>
      </c>
      <c r="S6" s="13">
        <f t="shared" ref="S6:S25" si="5">P6-Q6</f>
        <v>2442423.4561717352</v>
      </c>
    </row>
    <row r="7" spans="1:19" s="3" customFormat="1" ht="15.75">
      <c r="A7" s="13" t="s">
        <v>12</v>
      </c>
      <c r="B7" s="14">
        <v>5399</v>
      </c>
      <c r="C7" s="15">
        <v>830</v>
      </c>
      <c r="D7" s="15">
        <f t="shared" si="0"/>
        <v>6229</v>
      </c>
      <c r="E7" s="16">
        <v>48746</v>
      </c>
      <c r="F7" s="16">
        <v>13</v>
      </c>
      <c r="G7" s="17">
        <f t="shared" si="1"/>
        <v>2430232.5581395347</v>
      </c>
      <c r="H7" s="14">
        <v>99417</v>
      </c>
      <c r="I7" s="16">
        <f t="shared" si="2"/>
        <v>2727850.474774166</v>
      </c>
      <c r="J7" s="15">
        <v>23</v>
      </c>
      <c r="K7" s="15">
        <v>77</v>
      </c>
      <c r="L7" s="18">
        <f t="shared" si="3"/>
        <v>767891.37380191695</v>
      </c>
      <c r="M7" s="19">
        <f t="shared" si="4"/>
        <v>5925974.4067156175</v>
      </c>
      <c r="N7" s="20"/>
      <c r="O7" s="13" t="s">
        <v>12</v>
      </c>
      <c r="P7" s="15">
        <v>2430232.5581395347</v>
      </c>
      <c r="Q7" s="15">
        <v>1763380</v>
      </c>
      <c r="S7" s="13">
        <f t="shared" si="5"/>
        <v>666852.55813953467</v>
      </c>
    </row>
    <row r="8" spans="1:19" s="3" customFormat="1" ht="15.75">
      <c r="A8" s="13" t="s">
        <v>13</v>
      </c>
      <c r="B8" s="14">
        <v>9900</v>
      </c>
      <c r="C8" s="15">
        <v>3172</v>
      </c>
      <c r="D8" s="15">
        <f t="shared" si="0"/>
        <v>13072</v>
      </c>
      <c r="E8" s="16">
        <v>152357</v>
      </c>
      <c r="F8" s="16">
        <v>9</v>
      </c>
      <c r="G8" s="17">
        <f t="shared" si="1"/>
        <v>1682468.6940966011</v>
      </c>
      <c r="H8" s="14">
        <v>316191</v>
      </c>
      <c r="I8" s="16">
        <f t="shared" si="2"/>
        <v>8675797.5946701095</v>
      </c>
      <c r="J8" s="15">
        <v>27</v>
      </c>
      <c r="K8" s="15">
        <v>73</v>
      </c>
      <c r="L8" s="18">
        <f t="shared" si="3"/>
        <v>901437.69968051114</v>
      </c>
      <c r="M8" s="19">
        <f t="shared" si="4"/>
        <v>11259703.988447221</v>
      </c>
      <c r="N8" s="20"/>
      <c r="O8" s="13" t="s">
        <v>13</v>
      </c>
      <c r="P8" s="15">
        <v>1682468.6940966011</v>
      </c>
      <c r="Q8" s="15">
        <v>3700578</v>
      </c>
      <c r="S8" s="27">
        <f t="shared" si="5"/>
        <v>-2018109.3059033989</v>
      </c>
    </row>
    <row r="9" spans="1:19" s="3" customFormat="1" ht="15.75">
      <c r="A9" s="13" t="s">
        <v>14</v>
      </c>
      <c r="B9" s="14">
        <v>40340</v>
      </c>
      <c r="C9" s="15">
        <v>2062</v>
      </c>
      <c r="D9" s="15">
        <f t="shared" si="0"/>
        <v>42402</v>
      </c>
      <c r="E9" s="16">
        <v>107305</v>
      </c>
      <c r="F9" s="16">
        <v>40</v>
      </c>
      <c r="G9" s="17">
        <f t="shared" si="1"/>
        <v>7477638.6404293384</v>
      </c>
      <c r="H9" s="14">
        <v>225432</v>
      </c>
      <c r="I9" s="16">
        <f t="shared" si="2"/>
        <v>6185509.4021071829</v>
      </c>
      <c r="J9" s="15">
        <v>51</v>
      </c>
      <c r="K9" s="15">
        <v>49</v>
      </c>
      <c r="L9" s="18">
        <f t="shared" si="3"/>
        <v>1702715.6549520767</v>
      </c>
      <c r="M9" s="19">
        <f t="shared" si="4"/>
        <v>15365863.697488599</v>
      </c>
      <c r="N9" s="20"/>
      <c r="O9" s="13" t="s">
        <v>14</v>
      </c>
      <c r="P9" s="15">
        <v>7477638.6404293384</v>
      </c>
      <c r="Q9" s="15">
        <v>12003665</v>
      </c>
      <c r="S9" s="27">
        <f t="shared" si="5"/>
        <v>-4526026.3595706616</v>
      </c>
    </row>
    <row r="10" spans="1:19" s="3" customFormat="1" ht="15.75">
      <c r="A10" s="13" t="s">
        <v>15</v>
      </c>
      <c r="B10" s="14">
        <v>7818</v>
      </c>
      <c r="C10" s="15">
        <v>666</v>
      </c>
      <c r="D10" s="15">
        <f t="shared" si="0"/>
        <v>8484</v>
      </c>
      <c r="E10" s="16">
        <v>26200</v>
      </c>
      <c r="F10" s="16">
        <v>32</v>
      </c>
      <c r="G10" s="17">
        <f t="shared" si="1"/>
        <v>5982110.9123434704</v>
      </c>
      <c r="H10" s="14">
        <v>55366</v>
      </c>
      <c r="I10" s="16">
        <f t="shared" si="2"/>
        <v>1519158.3872611974</v>
      </c>
      <c r="J10" s="15">
        <v>43</v>
      </c>
      <c r="K10" s="15">
        <v>57</v>
      </c>
      <c r="L10" s="18">
        <f t="shared" si="3"/>
        <v>1435623.0031948881</v>
      </c>
      <c r="M10" s="19">
        <f t="shared" si="4"/>
        <v>8936892.3027995564</v>
      </c>
      <c r="N10" s="20"/>
      <c r="O10" s="13" t="s">
        <v>15</v>
      </c>
      <c r="P10" s="15">
        <v>5982110.9123434704</v>
      </c>
      <c r="Q10" s="15">
        <v>2401752</v>
      </c>
      <c r="S10" s="13">
        <f t="shared" si="5"/>
        <v>3580358.9123434704</v>
      </c>
    </row>
    <row r="11" spans="1:19" s="3" customFormat="1" ht="15.75">
      <c r="A11" s="13" t="s">
        <v>16</v>
      </c>
      <c r="B11" s="14">
        <v>43924</v>
      </c>
      <c r="C11" s="15">
        <v>1293</v>
      </c>
      <c r="D11" s="15">
        <f t="shared" si="0"/>
        <v>45217</v>
      </c>
      <c r="E11" s="16">
        <v>144916</v>
      </c>
      <c r="F11" s="16">
        <v>31</v>
      </c>
      <c r="G11" s="17">
        <f t="shared" si="1"/>
        <v>5795169.9463327369</v>
      </c>
      <c r="H11" s="14">
        <v>306138</v>
      </c>
      <c r="I11" s="16">
        <f t="shared" si="2"/>
        <v>8399958.645366624</v>
      </c>
      <c r="J11" s="15">
        <v>39</v>
      </c>
      <c r="K11" s="15">
        <v>61</v>
      </c>
      <c r="L11" s="18">
        <f t="shared" si="3"/>
        <v>1302076.6773162938</v>
      </c>
      <c r="M11" s="19">
        <f t="shared" si="4"/>
        <v>15497205.269015655</v>
      </c>
      <c r="N11" s="20"/>
      <c r="O11" s="13" t="s">
        <v>16</v>
      </c>
      <c r="P11" s="15">
        <v>5795169.9463327369</v>
      </c>
      <c r="Q11" s="15">
        <v>12800569</v>
      </c>
      <c r="S11" s="27">
        <f t="shared" si="5"/>
        <v>-7005399.0536672631</v>
      </c>
    </row>
    <row r="12" spans="1:19" s="3" customFormat="1" ht="15.75">
      <c r="A12" s="13" t="s">
        <v>17</v>
      </c>
      <c r="B12" s="14">
        <v>8238</v>
      </c>
      <c r="C12" s="15">
        <v>1128</v>
      </c>
      <c r="D12" s="15">
        <f t="shared" si="0"/>
        <v>9366</v>
      </c>
      <c r="E12" s="16">
        <v>30801</v>
      </c>
      <c r="F12" s="16">
        <v>30</v>
      </c>
      <c r="G12" s="17">
        <f t="shared" si="1"/>
        <v>5608228.9803220034</v>
      </c>
      <c r="H12" s="14">
        <v>64917</v>
      </c>
      <c r="I12" s="16">
        <f t="shared" si="2"/>
        <v>1781223.2241056815</v>
      </c>
      <c r="J12" s="15">
        <v>40</v>
      </c>
      <c r="K12" s="15">
        <v>60</v>
      </c>
      <c r="L12" s="18">
        <f t="shared" si="3"/>
        <v>1335463.2587859426</v>
      </c>
      <c r="M12" s="19">
        <f t="shared" si="4"/>
        <v>8724915.4632136263</v>
      </c>
      <c r="N12" s="20"/>
      <c r="O12" s="13" t="s">
        <v>17</v>
      </c>
      <c r="P12" s="15">
        <v>5608228.9803220034</v>
      </c>
      <c r="Q12" s="15">
        <v>2651439</v>
      </c>
      <c r="S12" s="13">
        <f t="shared" si="5"/>
        <v>2956789.9803220034</v>
      </c>
    </row>
    <row r="13" spans="1:19" s="3" customFormat="1" ht="15.75">
      <c r="A13" s="13" t="s">
        <v>18</v>
      </c>
      <c r="B13" s="14">
        <v>66912</v>
      </c>
      <c r="C13" s="15">
        <v>4789</v>
      </c>
      <c r="D13" s="15">
        <f t="shared" si="0"/>
        <v>71701</v>
      </c>
      <c r="E13" s="16">
        <v>251494</v>
      </c>
      <c r="F13" s="16">
        <v>29</v>
      </c>
      <c r="G13" s="17">
        <f t="shared" si="1"/>
        <v>5421288.0143112699</v>
      </c>
      <c r="H13" s="14">
        <v>526382</v>
      </c>
      <c r="I13" s="16">
        <f t="shared" si="2"/>
        <v>14443117.259750094</v>
      </c>
      <c r="J13" s="15">
        <v>56</v>
      </c>
      <c r="K13" s="15">
        <v>44</v>
      </c>
      <c r="L13" s="18">
        <f t="shared" si="3"/>
        <v>1869648.5623003193</v>
      </c>
      <c r="M13" s="19">
        <f t="shared" si="4"/>
        <v>21734053.836361684</v>
      </c>
      <c r="N13" s="20"/>
      <c r="O13" s="13" t="s">
        <v>18</v>
      </c>
      <c r="P13" s="15">
        <v>5421288.0143112699</v>
      </c>
      <c r="Q13" s="15">
        <v>20297977</v>
      </c>
      <c r="S13" s="27">
        <f t="shared" si="5"/>
        <v>-14876688.985688731</v>
      </c>
    </row>
    <row r="14" spans="1:19" s="3" customFormat="1" ht="15.75">
      <c r="A14" s="13" t="s">
        <v>19</v>
      </c>
      <c r="B14" s="14">
        <v>10619</v>
      </c>
      <c r="C14" s="15">
        <v>209</v>
      </c>
      <c r="D14" s="15">
        <f t="shared" si="0"/>
        <v>10828</v>
      </c>
      <c r="E14" s="16">
        <v>35449</v>
      </c>
      <c r="F14" s="16">
        <v>31</v>
      </c>
      <c r="G14" s="17">
        <f t="shared" si="1"/>
        <v>5795169.9463327369</v>
      </c>
      <c r="H14" s="14">
        <v>74636</v>
      </c>
      <c r="I14" s="16">
        <f t="shared" si="2"/>
        <v>2047897.7240838555</v>
      </c>
      <c r="J14" s="15">
        <v>14</v>
      </c>
      <c r="K14" s="15">
        <v>86</v>
      </c>
      <c r="L14" s="18">
        <f t="shared" si="3"/>
        <v>467412.14057507983</v>
      </c>
      <c r="M14" s="19">
        <f t="shared" si="4"/>
        <v>8310479.8109916728</v>
      </c>
      <c r="N14" s="20"/>
      <c r="O14" s="13" t="s">
        <v>19</v>
      </c>
      <c r="P14" s="15">
        <v>5795169.9463327369</v>
      </c>
      <c r="Q14" s="15">
        <v>3065320</v>
      </c>
      <c r="S14" s="13">
        <f t="shared" si="5"/>
        <v>2729849.9463327369</v>
      </c>
    </row>
    <row r="15" spans="1:19" s="3" customFormat="1" ht="15.75">
      <c r="A15" s="13" t="s">
        <v>20</v>
      </c>
      <c r="B15" s="14">
        <v>977</v>
      </c>
      <c r="C15" s="15">
        <v>194</v>
      </c>
      <c r="D15" s="15">
        <f t="shared" si="0"/>
        <v>1171</v>
      </c>
      <c r="E15" s="16">
        <v>6400</v>
      </c>
      <c r="F15" s="16">
        <v>18</v>
      </c>
      <c r="G15" s="17">
        <f t="shared" si="1"/>
        <v>3364937.3881932022</v>
      </c>
      <c r="H15" s="14">
        <v>13203</v>
      </c>
      <c r="I15" s="16">
        <f t="shared" si="2"/>
        <v>362270.13306017395</v>
      </c>
      <c r="J15" s="15">
        <v>16</v>
      </c>
      <c r="K15" s="15">
        <v>84</v>
      </c>
      <c r="L15" s="18">
        <f t="shared" si="3"/>
        <v>534185.30351437698</v>
      </c>
      <c r="M15" s="19">
        <f t="shared" si="4"/>
        <v>4261392.8247677535</v>
      </c>
      <c r="N15" s="20"/>
      <c r="O15" s="13" t="s">
        <v>20</v>
      </c>
      <c r="P15" s="15">
        <v>3364937.3881932022</v>
      </c>
      <c r="Q15" s="15">
        <v>331501</v>
      </c>
      <c r="S15" s="13">
        <f t="shared" si="5"/>
        <v>3033436.3881932022</v>
      </c>
    </row>
    <row r="16" spans="1:19" s="3" customFormat="1" ht="15.75">
      <c r="A16" s="13" t="s">
        <v>21</v>
      </c>
      <c r="B16" s="14">
        <v>29443</v>
      </c>
      <c r="C16" s="15">
        <v>1062</v>
      </c>
      <c r="D16" s="15">
        <f t="shared" si="0"/>
        <v>30505</v>
      </c>
      <c r="E16" s="16">
        <v>98891</v>
      </c>
      <c r="F16" s="16">
        <v>31</v>
      </c>
      <c r="G16" s="17">
        <f t="shared" si="1"/>
        <v>5795169.9463327369</v>
      </c>
      <c r="H16" s="14">
        <v>208711</v>
      </c>
      <c r="I16" s="16">
        <f t="shared" si="2"/>
        <v>5726710.7279498577</v>
      </c>
      <c r="J16" s="15">
        <v>35</v>
      </c>
      <c r="K16" s="15">
        <v>65</v>
      </c>
      <c r="L16" s="18">
        <f t="shared" si="3"/>
        <v>1168530.3514376997</v>
      </c>
      <c r="M16" s="19">
        <f t="shared" si="4"/>
        <v>12690411.025720295</v>
      </c>
      <c r="N16" s="20"/>
      <c r="O16" s="13" t="s">
        <v>21</v>
      </c>
      <c r="P16" s="15">
        <v>5795169.9463327369</v>
      </c>
      <c r="Q16" s="15">
        <v>8635720</v>
      </c>
      <c r="S16" s="27">
        <f t="shared" si="5"/>
        <v>-2840550.0536672631</v>
      </c>
    </row>
    <row r="17" spans="1:19" s="3" customFormat="1" ht="15.75">
      <c r="A17" s="13" t="s">
        <v>22</v>
      </c>
      <c r="B17" s="14">
        <v>17303</v>
      </c>
      <c r="C17" s="15">
        <v>1861</v>
      </c>
      <c r="D17" s="15">
        <f t="shared" si="0"/>
        <v>19164</v>
      </c>
      <c r="E17" s="16">
        <v>94989</v>
      </c>
      <c r="F17" s="16">
        <v>20</v>
      </c>
      <c r="G17" s="17">
        <f t="shared" si="1"/>
        <v>3738819.3202146692</v>
      </c>
      <c r="H17" s="14">
        <v>198982</v>
      </c>
      <c r="I17" s="16">
        <f t="shared" si="2"/>
        <v>5459761.8432613444</v>
      </c>
      <c r="J17" s="15">
        <v>19</v>
      </c>
      <c r="K17" s="15">
        <v>81</v>
      </c>
      <c r="L17" s="18">
        <f t="shared" si="3"/>
        <v>634345.04792332265</v>
      </c>
      <c r="M17" s="19">
        <f t="shared" si="4"/>
        <v>9832926.2113993354</v>
      </c>
      <c r="N17" s="20"/>
      <c r="O17" s="13" t="s">
        <v>22</v>
      </c>
      <c r="P17" s="15">
        <v>3738819.3202146692</v>
      </c>
      <c r="Q17" s="15">
        <v>5425174</v>
      </c>
      <c r="S17" s="27">
        <f t="shared" si="5"/>
        <v>-1686354.6797853308</v>
      </c>
    </row>
    <row r="18" spans="1:19" s="3" customFormat="1" ht="15.75">
      <c r="A18" s="13" t="s">
        <v>23</v>
      </c>
      <c r="B18" s="14">
        <v>8081</v>
      </c>
      <c r="C18" s="15">
        <v>723</v>
      </c>
      <c r="D18" s="15">
        <f t="shared" si="0"/>
        <v>8804</v>
      </c>
      <c r="E18" s="16">
        <v>32759</v>
      </c>
      <c r="F18" s="16">
        <v>27</v>
      </c>
      <c r="G18" s="17">
        <f t="shared" si="1"/>
        <v>5047406.0822898028</v>
      </c>
      <c r="H18" s="14">
        <v>69784</v>
      </c>
      <c r="I18" s="16">
        <f t="shared" si="2"/>
        <v>1914766.2626275225</v>
      </c>
      <c r="J18" s="15">
        <v>29</v>
      </c>
      <c r="K18" s="15">
        <v>71</v>
      </c>
      <c r="L18" s="18">
        <f t="shared" si="3"/>
        <v>968210.86261980829</v>
      </c>
      <c r="M18" s="19">
        <f t="shared" si="4"/>
        <v>7930383.2075371332</v>
      </c>
      <c r="N18" s="20"/>
      <c r="O18" s="13" t="s">
        <v>23</v>
      </c>
      <c r="P18" s="15">
        <v>5047406.0822898028</v>
      </c>
      <c r="Q18" s="15">
        <v>2492342</v>
      </c>
      <c r="S18" s="13">
        <f t="shared" si="5"/>
        <v>2555064.0822898028</v>
      </c>
    </row>
    <row r="19" spans="1:19" s="3" customFormat="1" ht="15.75">
      <c r="A19" s="13" t="s">
        <v>24</v>
      </c>
      <c r="B19" s="14">
        <v>15337</v>
      </c>
      <c r="C19" s="15">
        <v>2118</v>
      </c>
      <c r="D19" s="15">
        <f t="shared" si="0"/>
        <v>17455</v>
      </c>
      <c r="E19" s="16">
        <v>128373</v>
      </c>
      <c r="F19" s="16">
        <v>14</v>
      </c>
      <c r="G19" s="17">
        <f t="shared" si="1"/>
        <v>2617173.5241502682</v>
      </c>
      <c r="H19" s="14">
        <v>264401</v>
      </c>
      <c r="I19" s="16">
        <f t="shared" si="2"/>
        <v>7254759.1798260286</v>
      </c>
      <c r="J19" s="15">
        <v>18</v>
      </c>
      <c r="K19" s="15">
        <v>82</v>
      </c>
      <c r="L19" s="18">
        <f t="shared" si="3"/>
        <v>600958.46645367413</v>
      </c>
      <c r="M19" s="19">
        <f t="shared" si="4"/>
        <v>10472891.170429969</v>
      </c>
      <c r="N19" s="20"/>
      <c r="O19" s="13" t="s">
        <v>24</v>
      </c>
      <c r="P19" s="15">
        <v>2617173.5241502682</v>
      </c>
      <c r="Q19" s="15">
        <v>4941370</v>
      </c>
      <c r="S19" s="27">
        <f t="shared" si="5"/>
        <v>-2324196.4758497318</v>
      </c>
    </row>
    <row r="20" spans="1:19" s="3" customFormat="1" ht="15.75">
      <c r="A20" s="13" t="s">
        <v>25</v>
      </c>
      <c r="B20" s="14">
        <v>28327</v>
      </c>
      <c r="C20" s="15">
        <v>447</v>
      </c>
      <c r="D20" s="15">
        <f t="shared" si="0"/>
        <v>28774</v>
      </c>
      <c r="E20" s="16">
        <v>83123</v>
      </c>
      <c r="F20" s="16">
        <v>35</v>
      </c>
      <c r="G20" s="17">
        <f t="shared" si="1"/>
        <v>6542933.8103756709</v>
      </c>
      <c r="H20" s="14">
        <v>175963</v>
      </c>
      <c r="I20" s="16">
        <f t="shared" si="2"/>
        <v>4828155.6785327112</v>
      </c>
      <c r="J20" s="15">
        <v>26</v>
      </c>
      <c r="K20" s="15">
        <v>74</v>
      </c>
      <c r="L20" s="18">
        <f t="shared" si="3"/>
        <v>868051.11821086262</v>
      </c>
      <c r="M20" s="19">
        <f t="shared" si="4"/>
        <v>12239140.607119245</v>
      </c>
      <c r="N20" s="20"/>
      <c r="O20" s="13" t="s">
        <v>25</v>
      </c>
      <c r="P20" s="15">
        <v>6542933.8103756709</v>
      </c>
      <c r="Q20" s="15">
        <v>8145688</v>
      </c>
      <c r="S20" s="27">
        <f t="shared" si="5"/>
        <v>-1602754.1896243291</v>
      </c>
    </row>
    <row r="21" spans="1:19" s="3" customFormat="1" ht="15.75">
      <c r="A21" s="13" t="s">
        <v>26</v>
      </c>
      <c r="B21" s="14">
        <v>3994</v>
      </c>
      <c r="C21" s="15"/>
      <c r="D21" s="15">
        <f t="shared" si="0"/>
        <v>3994</v>
      </c>
      <c r="E21" s="16">
        <v>14228</v>
      </c>
      <c r="F21" s="16">
        <v>28</v>
      </c>
      <c r="G21" s="17">
        <f t="shared" si="1"/>
        <v>5234347.0483005363</v>
      </c>
      <c r="H21" s="15">
        <v>32634</v>
      </c>
      <c r="I21" s="16">
        <f t="shared" si="2"/>
        <v>895427.06371928472</v>
      </c>
      <c r="J21" s="15">
        <v>62</v>
      </c>
      <c r="K21" s="15">
        <v>38</v>
      </c>
      <c r="L21" s="18">
        <f t="shared" si="3"/>
        <v>2069968.0511182109</v>
      </c>
      <c r="M21" s="19">
        <f t="shared" si="4"/>
        <v>8199742.163138032</v>
      </c>
      <c r="N21" s="20"/>
      <c r="O21" s="13" t="s">
        <v>26</v>
      </c>
      <c r="P21" s="15">
        <v>5234347.0483005363</v>
      </c>
      <c r="Q21" s="15">
        <v>1130669</v>
      </c>
      <c r="S21" s="13">
        <f t="shared" si="5"/>
        <v>4103678.0483005363</v>
      </c>
    </row>
    <row r="22" spans="1:19" s="3" customFormat="1" ht="15.75">
      <c r="A22" s="13" t="s">
        <v>27</v>
      </c>
      <c r="B22" s="14">
        <v>2774</v>
      </c>
      <c r="C22" s="15"/>
      <c r="D22" s="15">
        <f t="shared" si="0"/>
        <v>2774</v>
      </c>
      <c r="E22" s="16">
        <v>16390</v>
      </c>
      <c r="F22" s="16">
        <v>17</v>
      </c>
      <c r="G22" s="17">
        <f t="shared" si="1"/>
        <v>3177996.4221824687</v>
      </c>
      <c r="H22" s="20">
        <v>29898</v>
      </c>
      <c r="I22" s="16">
        <f t="shared" si="2"/>
        <v>820355.40697061887</v>
      </c>
      <c r="J22" s="15">
        <v>1</v>
      </c>
      <c r="K22" s="15">
        <v>99</v>
      </c>
      <c r="L22" s="18">
        <f t="shared" si="3"/>
        <v>33386.581469648561</v>
      </c>
      <c r="M22" s="19">
        <f t="shared" si="4"/>
        <v>4031738.410622736</v>
      </c>
      <c r="N22" s="20"/>
      <c r="O22" s="13" t="s">
        <v>27</v>
      </c>
      <c r="P22" s="15">
        <v>3177996.4221824687</v>
      </c>
      <c r="Q22" s="15">
        <v>785297</v>
      </c>
      <c r="S22" s="13">
        <f t="shared" si="5"/>
        <v>2392699.4221824687</v>
      </c>
    </row>
    <row r="23" spans="1:19" s="3" customFormat="1" ht="15.75">
      <c r="A23" s="13" t="s">
        <v>28</v>
      </c>
      <c r="B23" s="14">
        <v>8606</v>
      </c>
      <c r="C23" s="15">
        <v>276</v>
      </c>
      <c r="D23" s="15">
        <f t="shared" si="0"/>
        <v>8882</v>
      </c>
      <c r="E23" s="16">
        <v>19776</v>
      </c>
      <c r="F23" s="16">
        <v>45</v>
      </c>
      <c r="G23" s="17">
        <f t="shared" si="1"/>
        <v>8412343.470483005</v>
      </c>
      <c r="H23" s="14">
        <v>42243</v>
      </c>
      <c r="I23" s="16">
        <f t="shared" si="2"/>
        <v>1159083.3318837332</v>
      </c>
      <c r="J23" s="15">
        <v>17</v>
      </c>
      <c r="K23" s="15">
        <v>83</v>
      </c>
      <c r="L23" s="18">
        <f t="shared" si="3"/>
        <v>567571.8849840255</v>
      </c>
      <c r="M23" s="19">
        <f t="shared" si="4"/>
        <v>10138998.687350763</v>
      </c>
      <c r="N23" s="20"/>
      <c r="O23" s="13" t="s">
        <v>28</v>
      </c>
      <c r="P23" s="15">
        <v>8412343.470483005</v>
      </c>
      <c r="Q23" s="15">
        <v>2514423</v>
      </c>
      <c r="S23" s="13">
        <f t="shared" si="5"/>
        <v>5897920.470483005</v>
      </c>
    </row>
    <row r="24" spans="1:19" s="3" customFormat="1" ht="15.75">
      <c r="A24" s="13" t="s">
        <v>29</v>
      </c>
      <c r="B24" s="14">
        <v>1313</v>
      </c>
      <c r="C24" s="15"/>
      <c r="D24" s="15">
        <f t="shared" si="0"/>
        <v>1313</v>
      </c>
      <c r="E24" s="16">
        <v>3016</v>
      </c>
      <c r="F24" s="16">
        <v>44</v>
      </c>
      <c r="G24" s="17">
        <f t="shared" si="1"/>
        <v>8225402.5044722715</v>
      </c>
      <c r="H24" s="14">
        <v>6420</v>
      </c>
      <c r="I24" s="16">
        <f t="shared" si="2"/>
        <v>176154.98403743975</v>
      </c>
      <c r="J24" s="15">
        <v>16</v>
      </c>
      <c r="K24" s="15">
        <v>84</v>
      </c>
      <c r="L24" s="18">
        <f t="shared" si="3"/>
        <v>534185.30351437698</v>
      </c>
      <c r="M24" s="19">
        <f t="shared" si="4"/>
        <v>8935742.7920240872</v>
      </c>
      <c r="N24" s="20"/>
      <c r="O24" s="13" t="s">
        <v>29</v>
      </c>
      <c r="P24" s="15">
        <v>8225402.5044722715</v>
      </c>
      <c r="Q24" s="15">
        <v>371700</v>
      </c>
      <c r="S24" s="13">
        <f t="shared" si="5"/>
        <v>7853702.5044722715</v>
      </c>
    </row>
    <row r="25" spans="1:19" s="3" customFormat="1" ht="15.75">
      <c r="A25" s="13" t="s">
        <v>30</v>
      </c>
      <c r="B25" s="14">
        <v>28278</v>
      </c>
      <c r="C25" s="15">
        <v>1767</v>
      </c>
      <c r="D25" s="15">
        <f t="shared" si="0"/>
        <v>30045</v>
      </c>
      <c r="E25" s="16">
        <v>117200</v>
      </c>
      <c r="F25" s="16">
        <v>26</v>
      </c>
      <c r="G25" s="17">
        <f t="shared" si="1"/>
        <v>4860465.1162790693</v>
      </c>
      <c r="H25" s="14">
        <v>247591</v>
      </c>
      <c r="I25" s="16">
        <f t="shared" si="2"/>
        <v>6793518.4817466885</v>
      </c>
      <c r="J25" s="15">
        <v>65</v>
      </c>
      <c r="K25" s="15">
        <v>35</v>
      </c>
      <c r="L25" s="18">
        <f t="shared" si="3"/>
        <v>2170127.7955271564</v>
      </c>
      <c r="M25" s="19">
        <f t="shared" si="4"/>
        <v>13824111.393552914</v>
      </c>
      <c r="N25" s="20"/>
      <c r="O25" s="13" t="s">
        <v>30</v>
      </c>
      <c r="P25" s="15">
        <v>4860465.1162790693</v>
      </c>
      <c r="Q25" s="15">
        <v>8505498</v>
      </c>
      <c r="S25" s="27">
        <f t="shared" si="5"/>
        <v>-3645032.8837209307</v>
      </c>
    </row>
    <row r="26" spans="1:19" s="3" customFormat="1" ht="16.5" thickBot="1">
      <c r="A26" s="21" t="s">
        <v>9</v>
      </c>
      <c r="B26" s="22">
        <v>345707</v>
      </c>
      <c r="C26" s="23">
        <f t="shared" ref="C26:I26" si="6">SUM(C5:C25)</f>
        <v>23431</v>
      </c>
      <c r="D26" s="23">
        <f t="shared" si="6"/>
        <v>369138</v>
      </c>
      <c r="E26" s="24">
        <f>SUM(E5:E25)</f>
        <v>1455018</v>
      </c>
      <c r="F26" s="24"/>
      <c r="G26" s="30">
        <f>SUM(G5:G25)</f>
        <v>104500000</v>
      </c>
      <c r="H26" s="22">
        <f t="shared" si="6"/>
        <v>3046817</v>
      </c>
      <c r="I26" s="24">
        <f t="shared" si="6"/>
        <v>83600000</v>
      </c>
      <c r="J26" s="23"/>
      <c r="K26" s="23"/>
      <c r="L26" s="23">
        <f>SUM(L5:L25)</f>
        <v>20899999.999999993</v>
      </c>
      <c r="M26" s="25">
        <f t="shared" si="4"/>
        <v>209000000</v>
      </c>
      <c r="N26" s="34"/>
      <c r="P26" s="26">
        <f t="shared" ref="P26" si="7">SUM(P5:P25)</f>
        <v>104500000</v>
      </c>
      <c r="Q26" s="15">
        <v>104500000</v>
      </c>
    </row>
    <row r="27" spans="1:19" s="3" customFormat="1" ht="15.75"/>
    <row r="28" spans="1:19" s="3" customFormat="1" ht="15.75">
      <c r="B28" s="3" t="s">
        <v>31</v>
      </c>
    </row>
    <row r="29" spans="1:19" s="3" customFormat="1" ht="15.75">
      <c r="B29" s="3" t="s">
        <v>32</v>
      </c>
      <c r="M29" s="13"/>
      <c r="N29" s="13"/>
    </row>
    <row r="30" spans="1:19" s="3" customFormat="1" ht="15.75">
      <c r="B30" s="3" t="s">
        <v>33</v>
      </c>
    </row>
    <row r="31" spans="1:19" s="3" customFormat="1" ht="15.75">
      <c r="J31" s="13"/>
      <c r="K31" s="13"/>
    </row>
    <row r="32" spans="1:19" s="3" customFormat="1" ht="15.75"/>
    <row r="33" s="3" customFormat="1" ht="15.75"/>
    <row r="34" s="3" customFormat="1" ht="15.75"/>
    <row r="35" s="3" customFormat="1" ht="15.75"/>
    <row r="36" s="3" customFormat="1" ht="15.75"/>
    <row r="37" s="3" customFormat="1" ht="15.75"/>
    <row r="38" s="3" customFormat="1" ht="15.75"/>
  </sheetData>
  <mergeCells count="11">
    <mergeCell ref="H3:H4"/>
    <mergeCell ref="J3:J4"/>
    <mergeCell ref="Q3:Q4"/>
    <mergeCell ref="B2:G2"/>
    <mergeCell ref="H2:I2"/>
    <mergeCell ref="J2:L2"/>
    <mergeCell ref="B3:B4"/>
    <mergeCell ref="C3:C4"/>
    <mergeCell ref="D3:D4"/>
    <mergeCell ref="E3:E4"/>
    <mergeCell ref="K3:K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Foglio1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utente9</cp:lastModifiedBy>
  <dcterms:created xsi:type="dcterms:W3CDTF">2017-10-27T05:48:03Z</dcterms:created>
  <dcterms:modified xsi:type="dcterms:W3CDTF">2017-11-14T09:58:05Z</dcterms:modified>
</cp:coreProperties>
</file>